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1820" windowHeight="6735" tabRatio="930" activeTab="5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<sst xmlns="http://schemas.openxmlformats.org/spreadsheetml/2006/main" count="5047" uniqueCount="2308">
  <si>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</si>
  <si>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</si>
  <si>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</si>
  <si>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</si>
  <si>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</si>
  <si>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</si>
  <si>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</si>
  <si>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</si>
  <si>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</si>
  <si>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</si>
  <si>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</si>
  <si>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</si>
  <si>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</si>
  <si>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</si>
  <si>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</si>
  <si>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</si>
  <si>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</si>
  <si>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</si>
  <si>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</si>
  <si>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</si>
  <si>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</si>
  <si>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</si>
  <si>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</si>
  <si>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</si>
  <si>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</si>
  <si>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</si>
  <si>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</si>
  <si>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</si>
  <si>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</si>
  <si>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</si>
  <si>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</si>
  <si>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</si>
  <si>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</si>
  <si>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</si>
  <si>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</si>
  <si>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</si>
  <si>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</si>
  <si>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</si>
  <si>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</si>
  <si>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</si>
  <si>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</si>
  <si>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</si>
  <si>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</si>
  <si>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</si>
  <si>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</si>
  <si>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</si>
  <si>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</si>
  <si>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</si>
  <si>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</si>
  <si>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</si>
  <si>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</si>
  <si>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</si>
  <si>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</si>
  <si>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</si>
  <si>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</si>
  <si>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</si>
  <si>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</si>
  <si>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</si>
  <si>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</si>
  <si>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</si>
  <si>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</si>
  <si>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</si>
  <si>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</si>
  <si>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</si>
  <si>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</si>
  <si>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</si>
  <si>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</si>
  <si>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</si>
  <si>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</si>
  <si>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</si>
  <si>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</si>
  <si>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</si>
  <si>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</si>
  <si>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</si>
  <si>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</si>
  <si>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</si>
  <si>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</si>
  <si>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</si>
  <si>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</si>
  <si>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</si>
  <si>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</si>
  <si>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</si>
  <si>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</si>
  <si>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</si>
  <si>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</si>
  <si>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</si>
  <si>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</si>
  <si>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</si>
  <si>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</si>
  <si>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</si>
  <si>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</si>
  <si>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</si>
  <si>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</si>
  <si>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</si>
  <si>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</si>
  <si>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</si>
  <si>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</si>
  <si>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</si>
  <si>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</si>
  <si>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</si>
  <si>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</si>
  <si>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</si>
  <si>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</si>
  <si>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</si>
  <si>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</si>
  <si>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</si>
  <si>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</si>
  <si>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</si>
  <si>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</si>
  <si>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</si>
  <si>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</si>
  <si>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</si>
  <si>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</si>
  <si>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</si>
  <si>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</si>
  <si>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</si>
  <si>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</si>
  <si>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</si>
  <si>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</si>
  <si>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</si>
  <si>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</si>
  <si>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</si>
  <si>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</si>
  <si>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</si>
  <si>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</si>
  <si>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</si>
  <si>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</si>
  <si>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</si>
  <si>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</si>
  <si>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</si>
  <si>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</si>
  <si>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</si>
  <si>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</si>
  <si>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</si>
  <si>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</si>
  <si>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</si>
  <si>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</si>
  <si>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</si>
  <si>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</si>
  <si>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</si>
  <si>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</si>
  <si>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</si>
  <si>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</si>
  <si>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</si>
  <si>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</si>
  <si>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</si>
  <si>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</si>
  <si>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</si>
  <si>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</si>
  <si>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</si>
  <si>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</si>
  <si>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</si>
  <si>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</si>
  <si>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</si>
  <si>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</si>
  <si>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</si>
  <si>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</si>
  <si>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</si>
  <si>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</si>
  <si>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</si>
  <si>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</si>
  <si>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</si>
  <si>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</si>
  <si>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</si>
  <si>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</si>
  <si>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</si>
  <si>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</si>
  <si>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</si>
  <si>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</si>
  <si>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</si>
  <si>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</si>
  <si>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</si>
  <si>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</si>
  <si>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</si>
  <si>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</si>
  <si>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</si>
  <si>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</si>
  <si>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</si>
  <si>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</si>
  <si>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</si>
  <si>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</si>
  <si>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</si>
  <si>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</si>
  <si>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</si>
  <si>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</si>
  <si>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</si>
  <si>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</si>
  <si>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</si>
  <si>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</si>
  <si>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</si>
  <si>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</si>
  <si>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</si>
  <si>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</si>
  <si>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</si>
  <si>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</si>
  <si>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</si>
  <si>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</si>
  <si>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</si>
  <si>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</si>
  <si>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</si>
  <si>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</si>
  <si>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</si>
  <si>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</si>
  <si>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</si>
  <si>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</si>
  <si>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</si>
  <si>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</si>
  <si>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</si>
  <si>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</si>
  <si>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</si>
  <si>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</si>
  <si>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</si>
  <si>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</si>
  <si>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</si>
  <si>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</si>
  <si>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</si>
  <si>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</si>
  <si>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</si>
  <si>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</si>
  <si>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</si>
  <si>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</si>
  <si>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</si>
  <si>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</si>
  <si>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</si>
  <si>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</si>
  <si>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</si>
  <si>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</si>
  <si>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</si>
  <si>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</si>
  <si>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</si>
  <si>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</si>
  <si>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</si>
  <si>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</si>
  <si>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</si>
  <si>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</si>
  <si>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</si>
  <si>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</si>
  <si>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</si>
  <si>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</si>
  <si>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</si>
  <si>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</si>
  <si>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</si>
  <si>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</si>
  <si>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</si>
  <si>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</si>
  <si>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</si>
  <si>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</si>
  <si>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</si>
  <si>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</si>
  <si>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</si>
  <si>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</si>
  <si>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</si>
  <si>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</si>
  <si>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</si>
  <si>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</si>
  <si>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</si>
  <si>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</si>
  <si>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</si>
  <si>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</si>
  <si>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</si>
  <si>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</si>
  <si>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</si>
  <si>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</si>
  <si>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</si>
  <si>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</si>
  <si>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</si>
  <si>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</si>
  <si>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</si>
  <si>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</si>
  <si>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</si>
  <si>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</si>
  <si>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</si>
  <si>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</si>
  <si>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</si>
  <si>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</si>
  <si>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</si>
  <si>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</si>
  <si>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</si>
  <si>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</si>
  <si>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</si>
  <si>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</si>
  <si>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</si>
  <si>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</si>
  <si>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</si>
  <si>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</si>
  <si>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</si>
  <si>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</si>
  <si>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</si>
  <si>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</si>
  <si>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</si>
  <si>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</si>
  <si>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</si>
  <si>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</si>
  <si>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</si>
  <si>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</si>
  <si>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</si>
  <si>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</si>
  <si>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</si>
  <si>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</si>
  <si>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</si>
  <si>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</si>
  <si>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</si>
  <si>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</si>
  <si>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</si>
  <si>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</si>
  <si>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</si>
  <si>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</si>
  <si>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</si>
  <si>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</si>
  <si>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</si>
  <si>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</si>
  <si>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</si>
  <si>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</si>
  <si>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</si>
  <si>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</si>
  <si>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</si>
  <si>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</si>
  <si>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</si>
  <si>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</si>
  <si>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</si>
  <si>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</si>
  <si>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</si>
  <si>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</si>
  <si>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</si>
  <si>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</si>
  <si>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</si>
  <si>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</si>
  <si>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</si>
  <si>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</si>
  <si>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</si>
  <si>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</si>
  <si>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</si>
  <si>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</si>
  <si>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</si>
  <si>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</si>
  <si>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</si>
  <si>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</si>
  <si>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</si>
  <si>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</si>
  <si>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</si>
  <si>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</si>
  <si>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</si>
  <si>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</si>
  <si>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</si>
  <si>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</si>
  <si>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</si>
  <si>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</si>
  <si>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</si>
  <si>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</si>
  <si>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</si>
  <si>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</si>
  <si>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</si>
  <si>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</si>
  <si>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</si>
  <si>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</si>
  <si>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</si>
  <si>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</si>
  <si>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</si>
  <si>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</si>
  <si>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</si>
  <si>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</si>
  <si>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</si>
  <si>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</si>
  <si>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</si>
  <si>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</si>
  <si>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</si>
  <si>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</si>
  <si>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</si>
  <si>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</si>
  <si>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</si>
  <si>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</si>
  <si>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</si>
  <si>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</si>
  <si>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</si>
  <si>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</si>
  <si>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</si>
  <si>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</si>
  <si>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</si>
  <si>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</si>
  <si>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</si>
  <si>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</si>
  <si>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</si>
  <si>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</si>
  <si>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</si>
  <si>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</si>
  <si>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</si>
  <si>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</si>
  <si>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</si>
  <si>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</si>
  <si>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</si>
  <si>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</si>
  <si>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</si>
  <si>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</si>
  <si>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</si>
  <si>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</si>
  <si>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</si>
  <si>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</si>
  <si>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</si>
  <si>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</si>
  <si>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</si>
  <si>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</si>
  <si>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</si>
  <si>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</si>
  <si>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</si>
  <si>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</si>
  <si>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</si>
  <si>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</si>
  <si>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</si>
  <si>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</si>
  <si>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</si>
  <si>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</si>
  <si>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</si>
  <si>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</si>
  <si>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</si>
  <si>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</si>
  <si>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</si>
  <si>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</si>
  <si>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</si>
  <si>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</si>
  <si>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</si>
  <si>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</si>
  <si>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</si>
  <si>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</si>
  <si>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</si>
  <si>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</si>
  <si>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</si>
  <si>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</si>
  <si>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</si>
  <si>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</si>
  <si>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</si>
  <si>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</si>
  <si>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</si>
  <si>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</si>
  <si>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</si>
  <si>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</si>
  <si>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</si>
  <si>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</si>
  <si>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</si>
  <si>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</si>
  <si>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</si>
  <si>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</si>
  <si>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</si>
  <si>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</si>
  <si>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</si>
  <si>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</si>
  <si>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</si>
  <si>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</si>
  <si>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</si>
  <si>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</si>
  <si>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</si>
  <si>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</si>
  <si>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</si>
  <si>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</si>
  <si>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</si>
  <si>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</si>
  <si>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</si>
  <si>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</si>
  <si>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</si>
  <si>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</si>
  <si>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</si>
  <si>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</si>
  <si>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</si>
  <si>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</si>
  <si>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</si>
  <si>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</si>
  <si>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</si>
  <si>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</si>
  <si>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</si>
  <si>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</si>
  <si>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</si>
  <si>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</si>
  <si>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</si>
  <si>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</si>
  <si>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</si>
  <si>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</si>
  <si>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</si>
  <si>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</si>
  <si>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</si>
  <si>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</si>
  <si>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</si>
  <si>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</si>
  <si>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</si>
  <si>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</si>
  <si>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</si>
  <si>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</si>
  <si>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</si>
  <si>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</si>
  <si>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</si>
  <si>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</si>
  <si>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</si>
  <si>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</si>
  <si>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</si>
  <si>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</si>
  <si>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</si>
  <si>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</si>
  <si>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</si>
  <si>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</si>
  <si>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</si>
  <si>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</si>
  <si>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</si>
  <si>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</si>
  <si>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</si>
  <si>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</si>
  <si>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</si>
  <si>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</si>
  <si>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</si>
  <si>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</si>
  <si>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</si>
  <si>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</si>
  <si>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</si>
  <si>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</si>
  <si>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</si>
  <si>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</si>
  <si>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</si>
  <si>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</si>
  <si>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</si>
  <si>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</si>
  <si>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</si>
  <si>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</si>
  <si>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</si>
  <si>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</si>
  <si>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</si>
  <si>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</si>
  <si>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</si>
  <si>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</si>
  <si>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</si>
  <si>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</si>
  <si>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</si>
  <si>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</si>
  <si>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</si>
  <si>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</si>
  <si>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</si>
  <si>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</si>
  <si>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</si>
  <si>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</si>
  <si>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</si>
  <si>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</si>
  <si>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</si>
  <si>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</si>
  <si>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</si>
  <si>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</si>
  <si>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</si>
  <si>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</si>
  <si>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</si>
  <si>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</si>
  <si>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</si>
  <si>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</si>
  <si>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</si>
  <si>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</si>
  <si>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</si>
  <si>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</si>
  <si>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</si>
  <si>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</si>
  <si>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</si>
  <si>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</si>
  <si>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</si>
  <si>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</si>
  <si>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</si>
  <si>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</si>
  <si>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</si>
  <si>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</si>
  <si>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</si>
  <si>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</si>
  <si>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</si>
  <si>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</si>
  <si>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</si>
  <si>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</si>
  <si>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</si>
  <si>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</si>
  <si>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</si>
  <si>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</si>
  <si>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</si>
  <si>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</si>
  <si>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</si>
  <si>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</si>
  <si>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</si>
  <si>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</si>
  <si>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</si>
  <si>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</si>
  <si>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</si>
  <si>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</si>
  <si>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</si>
  <si>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</si>
  <si>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</si>
  <si>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</si>
  <si>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</si>
  <si>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</si>
  <si>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</si>
  <si>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</si>
  <si>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</si>
  <si>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</si>
  <si>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</si>
  <si>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</si>
  <si>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</si>
  <si>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</si>
  <si>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</si>
  <si>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</si>
  <si>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</si>
  <si>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</si>
  <si>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</si>
  <si>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</si>
  <si>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</si>
  <si>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</si>
  <si>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</si>
  <si>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</si>
  <si>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</si>
  <si>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</si>
  <si>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</si>
  <si>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</si>
  <si>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</si>
  <si>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</si>
  <si>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</si>
  <si>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</si>
  <si>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</si>
  <si>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</si>
  <si>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</si>
  <si>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</si>
  <si>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</si>
  <si>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</si>
  <si>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</si>
  <si>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</si>
  <si>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</si>
  <si>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</si>
  <si>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</si>
  <si>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</si>
  <si>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</si>
  <si>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</si>
  <si>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</si>
  <si>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</si>
  <si>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</si>
  <si>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</si>
  <si>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</si>
  <si>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</si>
  <si>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</si>
  <si>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</si>
  <si>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</si>
  <si>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</si>
  <si>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</si>
  <si>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</si>
  <si>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</si>
  <si>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</si>
  <si>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</si>
  <si>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</si>
  <si>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</si>
  <si>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</si>
  <si>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</si>
  <si>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</si>
  <si>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</si>
  <si>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</si>
  <si>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</si>
  <si>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</si>
  <si>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</si>
  <si>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</si>
  <si>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</si>
  <si>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</si>
  <si>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</si>
  <si>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</si>
  <si>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</si>
  <si>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</si>
  <si>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</si>
  <si>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</si>
  <si>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</si>
  <si>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</si>
  <si>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</si>
  <si>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</si>
  <si>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</si>
  <si>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</si>
  <si>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</si>
  <si>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</si>
  <si>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</si>
  <si>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</si>
  <si>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</si>
  <si>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</si>
  <si>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</si>
  <si>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</si>
  <si>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</si>
  <si>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</si>
  <si>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</si>
  <si>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</si>
  <si>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</si>
  <si>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</si>
  <si>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</si>
  <si>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</si>
  <si>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</si>
  <si>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</si>
  <si>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</si>
  <si>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</si>
  <si>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</si>
  <si>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</si>
  <si>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</si>
  <si>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</si>
  <si>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</si>
  <si>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</si>
  <si>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</si>
  <si>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</si>
  <si>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</si>
  <si>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</si>
  <si>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</si>
  <si>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</si>
  <si>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</si>
  <si>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</si>
  <si>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</si>
  <si>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</si>
  <si>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</si>
  <si>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</si>
  <si>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</si>
  <si>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</si>
  <si>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</si>
  <si>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</si>
  <si>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</si>
  <si>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</si>
  <si>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</si>
  <si>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</si>
  <si>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</si>
  <si>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</si>
  <si>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</si>
  <si>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</si>
  <si>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</si>
  <si>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</si>
  <si>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</si>
  <si>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</si>
  <si>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</si>
  <si>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</si>
  <si>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</si>
  <si>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</si>
  <si>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</si>
  <si>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</si>
  <si>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</si>
  <si>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</si>
  <si>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</si>
  <si>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</si>
  <si>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</si>
  <si>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</si>
  <si>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</si>
  <si>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</si>
  <si>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</si>
  <si>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</si>
  <si>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</si>
  <si>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</si>
  <si>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</si>
  <si>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</si>
  <si>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</si>
  <si>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</si>
  <si>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</si>
  <si>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</si>
  <si>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</si>
  <si>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</si>
  <si>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</si>
  <si>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</si>
  <si>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</si>
  <si>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</si>
  <si>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</si>
  <si>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</si>
  <si>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</si>
  <si>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</si>
  <si>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</si>
  <si>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</si>
  <si>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</si>
  <si>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</si>
  <si>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</si>
  <si>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</si>
  <si>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</si>
  <si>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</si>
  <si>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</si>
  <si>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</si>
  <si>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</si>
  <si>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</si>
  <si>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</si>
  <si>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</si>
  <si>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</si>
  <si>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</si>
  <si>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</si>
  <si>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</si>
  <si>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</si>
  <si>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</si>
  <si>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</si>
  <si>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</si>
  <si>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</si>
  <si>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</si>
  <si>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</si>
  <si>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</si>
  <si>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</si>
  <si>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</si>
  <si>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</si>
  <si>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</si>
  <si>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</si>
  <si>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</si>
  <si>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</si>
  <si>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</si>
  <si>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</si>
  <si>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</si>
  <si>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</si>
  <si>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</si>
  <si>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</si>
  <si>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</si>
  <si>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</si>
  <si>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</si>
  <si>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</si>
  <si>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</si>
  <si>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</si>
  <si>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</si>
  <si>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</si>
  <si>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</si>
  <si>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</si>
  <si>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</si>
  <si>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</si>
  <si>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</si>
  <si>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</si>
  <si>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</si>
  <si>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</si>
  <si>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</si>
  <si>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</si>
  <si>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</si>
  <si>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</si>
  <si>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</si>
  <si>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</si>
  <si>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</si>
  <si>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</si>
  <si>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</si>
  <si>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</si>
  <si>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</si>
  <si>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</si>
  <si>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</si>
  <si>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</si>
  <si>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</si>
  <si>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</si>
  <si>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</si>
  <si>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</si>
  <si>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</si>
  <si>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</si>
  <si>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</si>
  <si>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</si>
  <si>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</si>
  <si>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</si>
  <si>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</si>
  <si>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</si>
  <si>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</si>
  <si>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</si>
  <si>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</si>
  <si>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</si>
  <si>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</si>
  <si>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</si>
  <si>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</si>
  <si>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</si>
  <si>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</si>
  <si>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</si>
  <si>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</si>
  <si>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</si>
  <si>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</si>
  <si>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</si>
  <si>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</si>
  <si>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</si>
  <si>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</si>
  <si>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</si>
  <si>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</si>
  <si>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</si>
  <si>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</si>
  <si>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</si>
  <si>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</si>
  <si>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</si>
  <si>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</si>
  <si>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</si>
  <si>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</si>
  <si>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</si>
  <si>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</si>
  <si>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</si>
  <si>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</si>
  <si>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</si>
  <si>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</si>
  <si>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</si>
  <si>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</si>
  <si>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</si>
  <si>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</si>
  <si>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</si>
  <si>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</si>
  <si>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</si>
  <si>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</si>
  <si>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</si>
  <si>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</si>
  <si>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</si>
  <si>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</si>
  <si>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</si>
  <si>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</si>
  <si>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</si>
  <si>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</si>
  <si>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</si>
  <si>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</si>
  <si>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</si>
  <si>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</si>
  <si>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</si>
  <si>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</si>
  <si>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</si>
  <si>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</si>
  <si>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</si>
  <si>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</si>
  <si>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</si>
  <si>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</si>
  <si>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</si>
  <si>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</si>
  <si>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</si>
  <si>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</si>
  <si>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</si>
  <si>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</si>
  <si>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</si>
  <si>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</si>
  <si>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</si>
  <si>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</si>
  <si>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</si>
  <si>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</si>
  <si>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</si>
  <si>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</si>
  <si>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</si>
  <si>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</si>
  <si>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</si>
  <si>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</si>
  <si>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</si>
  <si>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</si>
  <si>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</si>
  <si>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</si>
  <si>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</si>
  <si>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</si>
  <si>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</si>
  <si>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</si>
  <si>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</si>
  <si>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</si>
  <si>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</si>
  <si>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</si>
  <si>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</si>
  <si>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</si>
  <si>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</si>
  <si>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</si>
  <si>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</si>
  <si>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</si>
  <si>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</si>
  <si>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</si>
  <si>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</si>
  <si>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</si>
  <si>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</si>
  <si>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</si>
  <si>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</si>
  <si>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</si>
  <si>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</si>
  <si>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</si>
  <si>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</si>
  <si>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</si>
  <si>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</si>
  <si>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</si>
  <si>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</si>
  <si>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</si>
  <si>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</si>
  <si>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</si>
  <si>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</si>
  <si>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</si>
  <si>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</si>
  <si>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</si>
  <si>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</si>
  <si>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</si>
  <si>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</si>
  <si>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</si>
  <si>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</si>
  <si>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</si>
  <si>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</si>
  <si>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</si>
  <si>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</si>
  <si>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</si>
  <si>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</si>
  <si>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</si>
  <si>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</si>
  <si>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</si>
  <si>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</si>
  <si>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</si>
  <si>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</si>
  <si>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</si>
  <si>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</si>
  <si>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</si>
  <si>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</si>
  <si>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</si>
  <si>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</si>
  <si>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</si>
  <si>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</si>
  <si>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</si>
  <si>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</si>
  <si>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</si>
  <si>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</si>
  <si>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</si>
  <si>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</si>
  <si>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</si>
  <si>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</si>
  <si>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</si>
  <si>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</si>
  <si>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</si>
  <si>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</si>
  <si>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</si>
  <si>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</si>
  <si>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</si>
  <si>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</si>
  <si>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</si>
  <si>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</si>
  <si>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</si>
  <si>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</si>
  <si>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</si>
  <si>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</si>
  <si>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</si>
  <si>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</si>
  <si>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</si>
  <si>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</si>
  <si>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</si>
  <si>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</si>
  <si>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</si>
  <si>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</si>
  <si>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</si>
  <si>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</si>
  <si>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</si>
  <si>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</si>
  <si>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</si>
  <si>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</si>
  <si>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</si>
  <si>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</si>
  <si>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</si>
  <si>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</si>
  <si>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</si>
  <si>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</si>
  <si>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</si>
  <si>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</si>
  <si>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</si>
  <si>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</si>
  <si>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</si>
  <si>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</si>
  <si>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</si>
  <si>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</si>
  <si>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</si>
  <si>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</si>
  <si>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</si>
  <si>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</si>
  <si>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</si>
  <si>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</si>
  <si>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</si>
  <si>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</si>
  <si>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</si>
  <si>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</si>
  <si>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</si>
  <si>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</si>
  <si>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</si>
  <si>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</si>
  <si>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</si>
  <si>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</si>
  <si>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</si>
  <si>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</si>
  <si>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</si>
  <si>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</si>
  <si>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</si>
  <si>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</si>
  <si>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</si>
  <si>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</si>
  <si>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</si>
  <si>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</si>
  <si>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</si>
  <si>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</si>
  <si>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</si>
  <si>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</si>
  <si>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</si>
  <si>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</si>
  <si>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</si>
  <si>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</si>
  <si>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</si>
  <si>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</si>
  <si>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</si>
  <si>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</si>
  <si>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</si>
  <si>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</si>
  <si>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</si>
  <si>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</si>
  <si>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</si>
  <si>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</si>
  <si>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</si>
  <si>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</si>
  <si>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</si>
  <si>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</si>
  <si>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</si>
  <si>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</si>
  <si>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</si>
  <si>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</si>
  <si>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</si>
  <si>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</si>
  <si>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</si>
  <si>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</si>
  <si>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</si>
  <si>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</si>
  <si>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</si>
  <si>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</si>
  <si>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</si>
  <si>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</si>
  <si>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</si>
  <si>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</si>
  <si>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</si>
  <si>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</si>
  <si>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</si>
  <si>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</si>
  <si>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</si>
  <si>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</si>
  <si>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</si>
  <si>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</si>
  <si>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</si>
  <si>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</si>
  <si>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</si>
  <si>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</si>
  <si>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</si>
  <si>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</si>
  <si>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</si>
  <si>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</si>
  <si>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</si>
  <si>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</si>
  <si>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</si>
  <si>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</si>
  <si>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</si>
  <si>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</si>
  <si>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</si>
  <si>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</si>
  <si>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</si>
  <si>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</si>
  <si>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</si>
  <si>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</si>
  <si>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</si>
  <si>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</si>
  <si>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</si>
  <si>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</si>
  <si>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</si>
  <si>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</si>
  <si>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</si>
  <si>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</si>
  <si>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</si>
  <si>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</si>
  <si>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</si>
  <si>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</si>
  <si>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</si>
  <si>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</si>
  <si>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</si>
  <si>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</si>
  <si>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</si>
  <si>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</si>
  <si>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</si>
  <si>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</si>
  <si>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</si>
  <si>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</si>
  <si>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</si>
  <si>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</si>
  <si>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</si>
  <si>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</si>
  <si>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</si>
  <si>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</si>
  <si>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</si>
  <si>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</si>
  <si>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</si>
  <si>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</si>
  <si>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</si>
  <si>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</si>
  <si>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</si>
  <si>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</si>
  <si>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</si>
  <si>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</si>
  <si>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</si>
  <si>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</si>
  <si>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</si>
  <si>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</si>
  <si>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</si>
  <si>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</si>
  <si>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</si>
  <si>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</si>
  <si>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</si>
  <si>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</si>
  <si>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</si>
  <si>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</si>
  <si>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</si>
  <si>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</si>
  <si>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</si>
  <si>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</si>
  <si>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</si>
  <si>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</si>
  <si>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</si>
  <si>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</si>
  <si>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</si>
  <si>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</si>
  <si>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</si>
  <si>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</si>
  <si>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</si>
  <si>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</si>
  <si>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</si>
  <si>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</si>
  <si>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</si>
  <si>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</si>
  <si>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</si>
  <si>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</si>
  <si>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</si>
  <si>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</si>
  <si>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</si>
  <si>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</si>
  <si>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</si>
  <si>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</si>
  <si>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</si>
  <si>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</si>
  <si>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</si>
  <si>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</si>
  <si>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</si>
  <si>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</si>
  <si>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</si>
  <si>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</si>
  <si>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</si>
  <si>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</si>
  <si>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</si>
  <si>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</si>
  <si>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</si>
  <si>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</si>
  <si>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</si>
  <si>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</si>
  <si>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</si>
  <si>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</si>
  <si>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</si>
  <si>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</si>
  <si>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</si>
  <si>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</si>
  <si>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</si>
  <si>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</si>
  <si>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</si>
  <si>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</si>
  <si>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</si>
  <si>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</si>
  <si>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</si>
  <si>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</si>
  <si>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</si>
  <si>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</si>
  <si>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</si>
  <si>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</si>
  <si>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</si>
  <si>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</si>
  <si>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</si>
  <si>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</si>
  <si>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</si>
  <si>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</si>
  <si>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</si>
  <si>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</si>
  <si>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</si>
  <si>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</si>
  <si>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</si>
  <si>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</si>
  <si>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</si>
  <si>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</si>
  <si>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</si>
  <si>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</si>
  <si>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</si>
  <si>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</si>
  <si>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</si>
  <si>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</si>
  <si>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</si>
  <si>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</si>
  <si>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</si>
  <si>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</si>
  <si>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</si>
  <si>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</si>
  <si>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</si>
  <si>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</si>
  <si>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</si>
  <si>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</si>
  <si>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</si>
  <si>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</si>
  <si>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</si>
  <si>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</si>
  <si>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</si>
  <si>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</si>
  <si>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</si>
  <si>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</si>
  <si>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</si>
  <si>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</si>
  <si>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</si>
  <si>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</si>
  <si>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</si>
  <si>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</si>
  <si>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</si>
  <si>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</si>
  <si>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</si>
  <si>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</si>
  <si>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</si>
  <si>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</si>
  <si>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</si>
  <si>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</si>
  <si>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</si>
  <si>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</si>
  <si>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</si>
  <si>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</si>
  <si>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</si>
  <si>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</si>
  <si>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</si>
  <si>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</si>
  <si>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</si>
  <si>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</si>
  <si>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</si>
  <si>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</si>
  <si>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</si>
  <si>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</si>
  <si>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</si>
  <si>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</si>
  <si>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</si>
  <si>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</si>
  <si>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</si>
  <si>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</si>
  <si>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</si>
  <si>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</si>
  <si>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</si>
  <si>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</si>
  <si>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</si>
  <si>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</si>
  <si>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</si>
  <si>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</si>
  <si>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</si>
  <si>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</si>
  <si>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</si>
  <si>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</si>
  <si>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</si>
  <si>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</si>
  <si>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</si>
  <si>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</si>
  <si>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</si>
  <si>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</si>
  <si>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</si>
  <si>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</si>
  <si>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</si>
  <si>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</si>
  <si>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</si>
  <si>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</si>
  <si>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</si>
  <si>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</si>
  <si>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</si>
  <si>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</si>
  <si>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</si>
  <si>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</si>
  <si>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</si>
  <si>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</si>
  <si>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</si>
  <si>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</si>
  <si>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</si>
  <si>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</si>
  <si>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</si>
  <si>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</si>
  <si>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</si>
  <si>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</si>
  <si>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</si>
  <si>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</si>
  <si>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</si>
  <si>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</si>
  <si>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</si>
  <si>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</si>
  <si>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</si>
  <si>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</si>
  <si>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</si>
  <si>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</si>
  <si>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</si>
  <si>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</si>
  <si>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</si>
  <si>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</si>
  <si>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</si>
  <si>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</si>
  <si>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</si>
  <si>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</si>
  <si>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</si>
  <si>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</si>
  <si>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</si>
  <si>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</si>
  <si>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</si>
  <si>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</si>
  <si>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</si>
  <si>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</si>
  <si>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</si>
  <si>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</si>
  <si>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</si>
  <si>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</si>
  <si>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</si>
  <si>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</si>
  <si>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</si>
  <si>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</si>
  <si>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</si>
  <si>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</si>
  <si>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</si>
  <si>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</si>
  <si>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</si>
  <si>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</si>
  <si>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</si>
  <si>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</si>
  <si>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</si>
  <si>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</si>
  <si>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</si>
  <si>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</si>
  <si>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</si>
  <si>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</si>
  <si>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</si>
  <si>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</si>
  <si>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</si>
  <si>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</si>
  <si>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</si>
  <si>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</si>
  <si>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</si>
  <si>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</si>
  <si>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</si>
  <si>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</si>
  <si>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</si>
  <si>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</si>
  <si>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</si>
  <si>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</si>
  <si>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</si>
  <si>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</si>
  <si>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</si>
  <si>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</si>
  <si>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</si>
  <si>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</si>
  <si>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</si>
  <si>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</si>
  <si>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</si>
  <si>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</si>
  <si>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</si>
  <si>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</si>
  <si>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</si>
  <si>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</si>
  <si>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</si>
  <si>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</si>
  <si>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</si>
  <si>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</si>
  <si>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</si>
  <si>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</si>
  <si>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</si>
  <si>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</si>
  <si>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</si>
  <si>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</si>
  <si>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</si>
  <si>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</si>
  <si>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</si>
  <si>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</si>
  <si>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</si>
  <si>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</si>
  <si>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</si>
  <si>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</si>
  <si>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</si>
  <si>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</si>
  <si>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</si>
  <si>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</si>
  <si>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</si>
  <si>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</si>
  <si>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</si>
  <si>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</si>
  <si>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</si>
  <si>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</si>
  <si>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</si>
  <si>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</si>
  <si>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</si>
  <si>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</si>
  <si>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</si>
  <si>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</si>
  <si>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</si>
  <si>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</si>
  <si>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</si>
  <si>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</si>
  <si>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</si>
  <si>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</si>
  <si>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</si>
  <si>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</si>
  <si>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</si>
  <si>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</si>
  <si>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</si>
  <si>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</si>
  <si>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</si>
  <si>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</si>
  <si>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</si>
  <si>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</si>
  <si>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</si>
  <si>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</si>
  <si>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</si>
  <si>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</si>
  <si>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</si>
  <si>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</si>
  <si>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</si>
  <si>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</si>
  <si>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</si>
  <si>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</si>
  <si>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</si>
  <si>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</si>
  <si>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</si>
  <si>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</si>
  <si>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</si>
  <si>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</si>
  <si>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</si>
  <si>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</si>
  <si>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</si>
  <si>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</si>
  <si>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</si>
  <si>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</si>
  <si>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</si>
  <si>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</si>
  <si>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</si>
  <si>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</si>
  <si>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</si>
  <si>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</si>
  <si>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</si>
  <si>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</si>
  <si>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</si>
  <si>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</si>
  <si>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</si>
  <si>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</si>
  <si>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</si>
  <si>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</si>
  <si>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</si>
  <si>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</si>
  <si>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</si>
  <si>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</si>
  <si>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</si>
  <si>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</si>
  <si>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</si>
  <si>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</si>
  <si>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</si>
  <si>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</si>
  <si>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</si>
  <si>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</si>
  <si>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</si>
  <si>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</si>
  <si>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</si>
  <si>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</si>
  <si>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</si>
  <si>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</si>
  <si>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</si>
  <si>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</si>
  <si>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</si>
  <si>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</si>
  <si>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</si>
  <si>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</si>
  <si>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</si>
  <si>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</si>
  <si>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</si>
  <si>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</si>
  <si>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</si>
  <si>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</si>
  <si>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</si>
  <si>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</si>
  <si>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</si>
  <si>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</si>
  <si>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</si>
  <si>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</si>
  <si>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</si>
  <si>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</si>
  <si>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</si>
  <si>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</si>
  <si>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</si>
  <si>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</si>
  <si>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</si>
  <si>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</si>
  <si>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</si>
  <si>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</si>
  <si>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</si>
  <si>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</si>
  <si>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</si>
  <si>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</si>
  <si>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</si>
  <si>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</si>
  <si>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</si>
  <si>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</si>
  <si>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</si>
  <si>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</si>
  <si>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</si>
  <si>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</si>
  <si>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</si>
  <si>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</si>
  <si>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</si>
  <si>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</si>
  <si>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</si>
  <si>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</si>
  <si>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</si>
  <si>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</si>
  <si>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</si>
  <si>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</si>
  <si>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</si>
  <si>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</si>
  <si>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</si>
  <si>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</si>
  <si>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</si>
  <si>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</si>
  <si>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</si>
  <si>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</si>
  <si>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</si>
  <si>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</si>
  <si>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</si>
  <si>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</si>
  <si>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</si>
  <si>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</si>
  <si>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</si>
  <si>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</si>
  <si>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</si>
  <si>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</si>
  <si>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</si>
  <si>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</si>
  <si>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</si>
  <si>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</si>
  <si>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</si>
  <si>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</si>
  <si>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</si>
  <si>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</si>
  <si>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</si>
  <si>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</si>
  <si>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</si>
  <si>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</si>
  <si>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</si>
  <si>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</si>
  <si>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</si>
  <si>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</si>
  <si>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</si>
  <si>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</si>
  <si>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</si>
  <si>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</si>
  <si>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</si>
  <si>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</si>
  <si>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</si>
  <si>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</si>
  <si>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</si>
  <si>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</si>
  <si>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</si>
  <si>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</si>
  <si>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</si>
  <si>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</si>
  <si>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</si>
  <si>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</si>
  <si>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</si>
  <si>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</si>
  <si>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</si>
  <si>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</si>
  <si>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</si>
  <si>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</si>
  <si>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</si>
  <si>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</si>
  <si>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</si>
  <si>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</si>
  <si>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</si>
  <si>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</si>
  <si>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</si>
  <si>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</si>
  <si>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</si>
  <si>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</si>
  <si>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</si>
  <si>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</si>
  <si>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</si>
  <si>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</si>
  <si>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</si>
  <si>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</si>
  <si>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</si>
  <si>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</si>
  <si>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</si>
  <si>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</si>
  <si>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</si>
  <si>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</si>
  <si>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</si>
  <si>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</si>
  <si>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</si>
  <si>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</si>
  <si>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</si>
  <si>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</si>
  <si>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</si>
  <si>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</si>
  <si>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</si>
  <si>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</si>
  <si>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</si>
  <si>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</si>
  <si>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</si>
  <si>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</si>
  <si>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</si>
  <si>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</si>
  <si>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</si>
  <si>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</si>
  <si>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</si>
  <si>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</si>
  <si>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</si>
  <si>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</si>
  <si>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</si>
  <si>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</si>
  <si>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</si>
  <si>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</si>
  <si>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</si>
  <si>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</si>
  <si>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</si>
  <si>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</si>
  <si>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</si>
  <si>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</si>
  <si>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</si>
  <si>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</si>
  <si>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</si>
  <si>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</si>
  <si>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</si>
  <si>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</si>
  <si>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</si>
  <si>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</si>
  <si>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</si>
  <si>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</si>
  <si>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</si>
  <si>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</si>
  <si>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</si>
  <si>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</si>
  <si>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</si>
  <si>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</si>
  <si>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</si>
  <si>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</si>
  <si>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</si>
  <si>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</si>
  <si>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</si>
  <si>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</si>
  <si>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</si>
  <si>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</si>
  <si>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</si>
  <si>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</si>
  <si>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</si>
  <si>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</si>
  <si>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</si>
  <si>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</si>
  <si>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</si>
  <si>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</si>
  <si>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</si>
  <si>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</si>
  <si>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</si>
  <si>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</si>
  <si>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</si>
  <si>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</si>
  <si>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</si>
  <si>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</si>
  <si>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</si>
  <si>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</si>
  <si>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</si>
  <si>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</si>
  <si>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</si>
  <si>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</si>
  <si>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</si>
  <si>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</si>
  <si>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</si>
  <si>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</si>
  <si>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</si>
  <si>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</si>
  <si>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</si>
  <si>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</si>
  <si>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</si>
  <si>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</si>
  <si>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</si>
  <si>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</si>
  <si>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</si>
  <si>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</si>
  <si>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</si>
  <si>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</si>
  <si>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</si>
  <si>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</si>
  <si>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</si>
  <si>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</si>
  <si>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</si>
  <si>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</si>
  <si>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</si>
  <si>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</si>
  <si>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</si>
  <si>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</si>
  <si>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</si>
  <si>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</si>
  <si>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</si>
  <si>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</si>
  <si>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</si>
  <si>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</si>
  <si>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</si>
  <si>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</si>
  <si>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</si>
  <si>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</si>
  <si>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</si>
  <si>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</si>
  <si>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</si>
  <si>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</si>
  <si>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</si>
  <si>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</si>
  <si>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</si>
  <si>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</si>
  <si>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</si>
  <si>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</si>
  <si>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</si>
  <si>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</si>
  <si>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</si>
  <si>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</si>
  <si>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</si>
  <si>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</si>
  <si>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</si>
  <si>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</si>
  <si>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</si>
  <si>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</si>
  <si>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</si>
  <si>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</si>
  <si>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</si>
  <si>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</si>
  <si>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</si>
  <si>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</si>
  <si>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</si>
  <si>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</si>
  <si>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</si>
  <si>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</si>
  <si>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</si>
  <si>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</si>
  <si>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</si>
  <si>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</si>
  <si>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</si>
  <si>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</si>
  <si>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</si>
  <si>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</si>
  <si>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</si>
  <si>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</si>
  <si>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</si>
  <si>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</si>
  <si>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</si>
  <si>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</si>
  <si>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</si>
  <si>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</si>
  <si>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</si>
  <si>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</si>
  <si>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</si>
  <si>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</si>
  <si>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</si>
  <si>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</si>
  <si>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</si>
  <si>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</si>
  <si>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</si>
  <si>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</si>
  <si>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</si>
  <si>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</si>
  <si>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</si>
  <si>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</si>
  <si>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</si>
  <si>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</si>
  <si>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</si>
  <si>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</si>
  <si>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</si>
  <si>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</si>
  <si>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</si>
  <si>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</si>
  <si>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</si>
  <si>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</si>
  <si>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</si>
  <si>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</si>
  <si>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</si>
  <si>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</si>
  <si>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</si>
  <si>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</si>
  <si>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</si>
  <si>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</si>
  <si>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</si>
  <si>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</si>
  <si>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</si>
  <si>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</si>
  <si>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</si>
  <si>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</si>
  <si>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</si>
  <si>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</si>
  <si>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</si>
  <si>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</si>
  <si>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</si>
  <si>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</si>
  <si>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</si>
  <si>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</si>
  <si>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</si>
  <si>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</si>
  <si>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</si>
  <si>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</si>
  <si>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</si>
  <si>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</si>
  <si>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</si>
  <si>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</si>
  <si>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</si>
  <si>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</si>
  <si>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</si>
  <si>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</si>
  <si>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</si>
  <si>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</si>
  <si>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</si>
  <si>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</si>
  <si>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</si>
  <si>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</si>
  <si>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</si>
  <si>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</si>
  <si>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</si>
  <si>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</si>
  <si>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</si>
  <si>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</si>
  <si>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</si>
  <si>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</si>
  <si>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</si>
  <si>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</si>
  <si>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</si>
  <si>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</si>
  <si>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</si>
  <si>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</si>
  <si>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</si>
  <si>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</si>
  <si>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</si>
  <si>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</si>
  <si>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</si>
  <si>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</si>
  <si>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</si>
  <si>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</si>
  <si>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</si>
  <si>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</si>
  <si>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</si>
  <si>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</si>
  <si>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</si>
  <si>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</si>
  <si>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</si>
  <si>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</si>
  <si>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</si>
  <si>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</si>
  <si>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</si>
  <si>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</si>
  <si>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</si>
  <si>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</si>
  <si>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</si>
  <si>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</si>
  <si>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</si>
  <si>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</si>
  <si>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</si>
  <si>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</si>
  <si>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</si>
  <si>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</si>
  <si>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</si>
  <si>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</si>
  <si>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</si>
  <si>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</si>
  <si>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</si>
  <si>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</si>
  <si>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</si>
  <si>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</si>
  <si>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</si>
  <si>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</si>
  <si>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</si>
  <si>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</si>
  <si>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</si>
  <si>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</si>
  <si>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</si>
  <si>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</si>
  <si>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</si>
  <si>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</si>
  <si>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</si>
  <si>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</si>
  <si>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</si>
  <si>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</si>
  <si>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</si>
  <si>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</si>
  <si>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</si>
  <si>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</si>
  <si>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</si>
  <si>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</si>
  <si>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</si>
  <si>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</si>
  <si>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</si>
  <si>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</si>
  <si>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</si>
  <si>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</si>
  <si>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</si>
  <si>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</si>
  <si>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</si>
  <si>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</si>
  <si>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</si>
  <si>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</si>
  <si>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</si>
  <si>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</si>
  <si>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</si>
  <si>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</si>
  <si>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</si>
  <si>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</si>
  <si>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</si>
  <si>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</si>
  <si>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</si>
  <si>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</si>
  <si>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</si>
  <si>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</si>
  <si>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</si>
  <si>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</si>
  <si>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</si>
  <si>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</si>
  <si>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</si>
  <si>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</si>
  <si>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</si>
  <si>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</si>
  <si>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</si>
  <si>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</si>
  <si>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</si>
  <si>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</si>
  <si>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</si>
  <si>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</si>
  <si>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</si>
  <si>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</si>
  <si>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</si>
  <si>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</si>
  <si>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</si>
  <si>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</si>
  <si>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</si>
  <si>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</si>
  <si>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</si>
  <si>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</si>
  <si>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</si>
  <si>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</si>
  <si>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</si>
  <si>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</si>
  <si>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</si>
  <si>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</si>
  <si>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</si>
  <si>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</si>
  <si>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</si>
  <si>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</si>
  <si>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</si>
  <si>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</si>
  <si>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</si>
  <si>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</si>
  <si>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</si>
  <si>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</si>
  <si>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</si>
  <si>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</si>
  <si>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</si>
  <si>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</si>
  <si>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</si>
  <si>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</si>
  <si>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</si>
  <si>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</si>
  <si>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</si>
  <si>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</si>
  <si>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</si>
  <si>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</si>
  <si>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</si>
  <si>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</si>
  <si>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</si>
  <si>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</si>
  <si>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</si>
  <si>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</si>
  <si>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</si>
  <si>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</si>
  <si>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</si>
  <si>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</si>
  <si>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</si>
  <si>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</si>
  <si>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</si>
  <si>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</si>
  <si>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</si>
  <si>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</si>
  <si>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</si>
  <si>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</si>
  <si>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</si>
  <si>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</si>
  <si>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</si>
  <si>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</si>
  <si>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</si>
  <si>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</si>
  <si>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</si>
  <si>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</si>
  <si>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</si>
  <si>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</si>
  <si>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</si>
  <si>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</si>
  <si>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</si>
  <si>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</si>
  <si>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</si>
  <si>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</si>
  <si>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</si>
  <si>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</si>
  <si>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</si>
  <si>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</si>
  <si>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</si>
  <si>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</si>
  <si>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</si>
  <si>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</si>
  <si>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</si>
  <si>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</si>
  <si>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</si>
  <si>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</si>
  <si>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</si>
  <si>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</si>
  <si>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</si>
  <si>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</si>
  <si>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</si>
  <si>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</si>
  <si>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</si>
  <si>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</si>
  <si>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</si>
  <si>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</si>
  <si>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</si>
  <si>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</si>
  <si>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</si>
  <si>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</si>
  <si>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</si>
  <si>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</si>
  <si>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</si>
  <si>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</si>
  <si>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</si>
  <si>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</si>
  <si>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</si>
  <si>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</si>
  <si>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</si>
  <si>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</si>
  <si>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</si>
  <si>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</si>
  <si>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</si>
  <si>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</si>
  <si>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</si>
  <si>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</si>
  <si>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</si>
  <si>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</si>
  <si>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</si>
  <si>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</si>
  <si>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</si>
  <si>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</si>
  <si>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</si>
  <si>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</si>
  <si>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</si>
  <si>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</si>
  <si>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</si>
  <si>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</si>
  <si>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</si>
  <si>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</si>
  <si>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</si>
  <si>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</si>
  <si>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</si>
  <si>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</si>
  <si>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</si>
  <si>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</si>
  <si>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</si>
  <si>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</si>
  <si>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</si>
  <si>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</si>
  <si>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</si>
  <si>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</si>
  <si>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</si>
  <si>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</si>
  <si>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</si>
  <si>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</si>
  <si>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</si>
  <si>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</si>
  <si>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</si>
  <si>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</si>
  <si>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</si>
  <si>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</si>
  <si>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</si>
  <si>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</si>
  <si>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</si>
  <si>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</si>
  <si>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</si>
  <si>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</si>
  <si>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</si>
  <si>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</si>
  <si>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</si>
  <si>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</si>
  <si>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</si>
  <si>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</si>
  <si>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</si>
  <si>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</si>
  <si>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</si>
  <si>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</si>
  <si>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</si>
  <si>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</si>
  <si>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</si>
  <si>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</si>
  <si>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</si>
  <si>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</si>
  <si>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</si>
  <si>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</si>
  <si>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</si>
  <si>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</si>
  <si>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</si>
  <si>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</si>
  <si>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</si>
  <si>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</si>
  <si>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</si>
  <si>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</si>
  <si>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</si>
  <si>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</si>
  <si>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</si>
  <si>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</si>
  <si>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</si>
  <si>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</si>
  <si>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</si>
  <si>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</si>
  <si>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</si>
  <si>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</si>
  <si>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</si>
  <si>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</si>
  <si>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</si>
  <si>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</si>
  <si>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</si>
  <si>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</si>
  <si>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</si>
  <si>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</si>
  <si>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</si>
  <si>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</si>
  <si>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</si>
  <si>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</si>
  <si>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</si>
  <si>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</si>
  <si>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</si>
  <si>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</si>
  <si>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</si>
  <si>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</si>
  <si>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</si>
  <si>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</si>
  <si>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</si>
  <si>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</si>
  <si>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</si>
  <si>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</si>
  <si>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</si>
  <si>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</si>
  <si>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</si>
  <si>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</si>
  <si>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</si>
  <si>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</si>
  <si>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</si>
  <si>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</si>
  <si>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</si>
  <si>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</si>
  <si>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</si>
  <si>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</si>
  <si>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</si>
  <si>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</si>
  <si>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</si>
  <si>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</si>
  <si>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</si>
  <si>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</si>
  <si>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</si>
  <si>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</si>
  <si>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</si>
  <si>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</si>
  <si>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</si>
  <si>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</si>
  <si>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</si>
  <si>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</si>
  <si>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</si>
  <si>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</si>
  <si>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</si>
  <si>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</si>
  <si>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</si>
  <si>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</si>
  <si>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</si>
  <si>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</si>
  <si>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</si>
  <si>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</si>
  <si>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</si>
  <si>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</si>
  <si>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</si>
  <si>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</si>
  <si>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</si>
  <si>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</si>
  <si>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</si>
  <si>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</si>
  <si>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</si>
  <si>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</si>
  <si>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</si>
  <si>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</si>
  <si>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</si>
  <si>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</si>
  <si>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</si>
  <si>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</si>
  <si>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</si>
  <si>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</si>
  <si>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</si>
  <si>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</si>
  <si>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</si>
  <si>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</si>
  <si>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</si>
  <si>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</si>
  <si>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</si>
  <si>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</si>
  <si>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</si>
  <si>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</si>
  <si>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</si>
  <si>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</si>
  <si>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</si>
  <si>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</si>
  <si>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</si>
  <si>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</si>
  <si>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</si>
  <si>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</si>
  <si>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</si>
  <si>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</si>
  <si>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</si>
  <si>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</si>
  <si>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</si>
  <si>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</si>
  <si>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</si>
  <si>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</si>
  <si>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</si>
  <si>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</si>
  <si>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</si>
  <si>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</si>
  <si>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</si>
  <si>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</si>
  <si>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</si>
  <si>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</si>
  <si>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</si>
  <si>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</si>
  <si>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</si>
  <si>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</si>
  <si>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</si>
  <si>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</si>
  <si>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 xml:space="preserve">IVALDENÍCIO HIPOLITO DE MEDEIROS </t>
  </si>
  <si>
    <t>aastec@hotmail.com</t>
  </si>
  <si>
    <t>www.tamandare.pe.gov.br</t>
  </si>
  <si>
    <t>José Hildo Hacker Júnior</t>
  </si>
  <si>
    <t>Solteiro</t>
  </si>
  <si>
    <t>Loteamento Cohab II, s/nº - Quadra 37  - Lot. 4 - Centro</t>
  </si>
  <si>
    <t>Paulo Romero Pereira da Silva</t>
  </si>
  <si>
    <t>Casado</t>
  </si>
  <si>
    <t>Rua do sol, s/nº - Santo André  - Tamandaré</t>
  </si>
  <si>
    <t>Obrigações Tributárias e Contributivas</t>
  </si>
  <si>
    <t>Ensino Supeior</t>
  </si>
  <si>
    <t>392/2012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</si>
</sst>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bkp_servidor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168</v>
      </c>
      <c r="G8" s="209" t="str">
        <f>UPPER(INDEX(C7:C191,MATCH(F8,B7:B191,0),0))</f>
        <v>TAMANDARÉ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P181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7917444.42</v>
      </c>
    </row>
    <row r="14" spans="1:6" ht="15.75">
      <c r="A14" s="79"/>
      <c r="C14" s="81" t="s">
        <v>1640</v>
      </c>
      <c r="D14" s="114" t="s">
        <v>360</v>
      </c>
      <c r="E14" s="121">
        <v>459559.47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7457884.95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925264.48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925264.48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6992179.9399999995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12330.21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46755.47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12489740.89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-34425.26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-0.27562829608068834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10819366.150000002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6385573.63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2881865.49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34669.3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47886.14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174834.33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1294537.26</v>
      </c>
    </row>
    <row r="21" spans="3:5" ht="15.75">
      <c r="C21" s="76" t="s">
        <v>1342</v>
      </c>
      <c r="D21" s="77" t="s">
        <v>1684</v>
      </c>
      <c r="E21" s="120">
        <f>SUM(E22:E23,E27:E27)</f>
        <v>4481732.2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4481732.2</v>
      </c>
    </row>
    <row r="24" spans="3:5" ht="15.75">
      <c r="C24" s="81" t="s">
        <v>2201</v>
      </c>
      <c r="D24" s="124" t="s">
        <v>1693</v>
      </c>
      <c r="E24" s="121">
        <v>4481732.2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6337633.950000002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2820000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1960923.68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1960923.68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76000000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76000000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23560000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8000000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500000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2000000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400000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1160000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1000000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10500000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76000000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54030000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15420000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5100000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1450000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15405000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14" sqref="E14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52089341.71999999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1965393.08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5656371.29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2583187.01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1078089.12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10894445.040000001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6385573.63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2956944.38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34669.3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47886.14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174834.33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1294537.26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18568592.87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14863643.12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835098.39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2869851.36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2319314.37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7735171.61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0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437560.18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810949.05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0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40268.1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0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2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2601636.96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2396350.05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14777504.02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1</v>
      </c>
      <c r="B19" s="70"/>
      <c r="C19" s="115" t="s">
        <v>1345</v>
      </c>
      <c r="D19" s="116" t="s">
        <v>1850</v>
      </c>
      <c r="E19" s="121">
        <v>0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0</v>
      </c>
    </row>
    <row r="21" spans="1:5" ht="15.75">
      <c r="A21" s="67">
        <f>IF(OR(E21="",E21=0),1,0)</f>
        <v>1</v>
      </c>
      <c r="C21" s="115" t="s">
        <v>1350</v>
      </c>
      <c r="D21" s="116" t="s">
        <v>1855</v>
      </c>
      <c r="E21" s="121">
        <v>0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20531417.82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2232745.88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878686.21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21885477.49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Incompleto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12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1</v>
      </c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1</v>
      </c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68">
        <f t="shared" si="0"/>
        <v>1</v>
      </c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68">
        <f t="shared" si="0"/>
        <v>1</v>
      </c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68">
        <f t="shared" si="0"/>
        <v>1</v>
      </c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68">
        <f t="shared" si="0"/>
        <v>1</v>
      </c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68">
        <f t="shared" si="0"/>
        <v>1</v>
      </c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68">
        <f t="shared" si="0"/>
        <v>1</v>
      </c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68">
        <f t="shared" si="0"/>
        <v>1</v>
      </c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68">
        <f t="shared" si="0"/>
        <v>1</v>
      </c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68">
        <f t="shared" si="0"/>
        <v>1</v>
      </c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68">
        <f t="shared" si="0"/>
        <v>1</v>
      </c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13" sqref="F13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2307</v>
      </c>
      <c r="H13" s="121">
        <v>15000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2307</v>
      </c>
      <c r="H14" s="121">
        <v>15000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2307</v>
      </c>
      <c r="H15" s="121">
        <v>15000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2307</v>
      </c>
      <c r="H16" s="121">
        <v>15000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2307</v>
      </c>
      <c r="H17" s="121">
        <v>15000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2307</v>
      </c>
      <c r="H18" s="121">
        <v>15000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2307</v>
      </c>
      <c r="H19" s="121">
        <v>15000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2307</v>
      </c>
      <c r="H20" s="121">
        <v>15000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2307</v>
      </c>
      <c r="H21" s="121">
        <v>15000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2307</v>
      </c>
      <c r="H22" s="121">
        <v>15000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2307</v>
      </c>
      <c r="H23" s="121">
        <v>15000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2307</v>
      </c>
      <c r="H24" s="121">
        <v>15000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 t="s">
        <v>2307</v>
      </c>
      <c r="H25" s="121">
        <v>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TAMANDARÉ</v>
      </c>
    </row>
    <row r="5" spans="1:9" ht="15">
      <c r="A5" s="178"/>
      <c r="B5" s="179" t="s">
        <v>967</v>
      </c>
      <c r="C5" s="179"/>
      <c r="D5" s="179" t="str">
        <f>Sumário!G9</f>
        <v>P181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P181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José Hildo Hacker Júnior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40059529415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Solteiro</v>
      </c>
    </row>
    <row r="13" spans="1:9" ht="4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Loteamento Cohab II, s/nº - Quadra 37  - Lot. 4 - Centro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30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 t="str">
        <f>'Ordenadores de Despesas'!C14</f>
        <v>Paulo Romero Pereira da Silva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50126490449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 t="str">
        <f>'Ordenadores de Despesas'!F14</f>
        <v>Casado</v>
      </c>
    </row>
    <row r="19" spans="1:9" ht="30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 t="str">
        <f>'Ordenadores de Despesas'!G14</f>
        <v>Rua do sol, s/nº - Santo André  - Tamandaré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41671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41723</v>
      </c>
    </row>
    <row r="22" spans="1:9" ht="30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 t="str">
        <f>'Ordenadores de Despesas'!C15</f>
        <v>Paulo Romero Pereira da Silva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50126490449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 t="str">
        <f>'Ordenadores de Despesas'!F15</f>
        <v>Casado</v>
      </c>
    </row>
    <row r="25" spans="1:9" ht="30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 t="str">
        <f>'Ordenadores de Despesas'!G15</f>
        <v>Rua do sol, s/nº - Santo André  - Tamandaré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41709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41723</v>
      </c>
    </row>
    <row r="28" spans="1:9" ht="30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 t="str">
        <f>'Ordenadores de Despesas'!C16</f>
        <v>Paulo Romero Pereira da Silva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50126490449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 t="str">
        <f>'Ordenadores de Despesas'!F16</f>
        <v>Casado</v>
      </c>
    </row>
    <row r="31" spans="1:9" ht="30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 t="str">
        <f>'Ordenadores de Despesas'!G16</f>
        <v>Rua do sol, s/nº - Santo André  - Tamandaré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41925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41936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50871311.57000001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7547952.9399999995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7029912.46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6111534.09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3891039.85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512554.35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512554.35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1707939.89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918378.37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918378.37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518040.48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181731.94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336308.54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768014.58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0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0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768014.58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768014.58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288334.33999999997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288334.33999999997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76559.79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65377.88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146396.67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0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0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41182027.96000001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40909527.96000001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21176925.520000003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14492480.19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14481973.29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10506.9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216394.89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216394.89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4122413.63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432523.82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1192311.23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687470.11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504841.12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15943.68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704858.0800000001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273770.19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431087.89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7242861.550000001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7242861.550000001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6813646.28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339407.13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11272.74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3270.53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75264.87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0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12489740.89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12489740.89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0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272500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0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272500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272500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1084981.75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14215.92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14215.92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14215.92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44096.93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878686.21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878686.21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0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878686.21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147982.69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1000254.65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1000254.65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0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1000254.65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559800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125184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434616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440454.65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440454.65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4211522.88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2778658.21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2773368.25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2101.32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3188.64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1432864.67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1362729.08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67881.17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2254.42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0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23598700.839999996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23598700.839999996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11058129.08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8642649.12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3537400.81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16240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0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344281.83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344281.83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0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0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0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16240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16240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0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23582460.839999996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30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 t="str">
        <f>DTP!D24</f>
        <v>Obrigações Tributárias e Contributivas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23341721.41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0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0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0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8799417.85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14542303.56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-2348823.58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2396350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0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4745173.58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25690544.990000002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15836964.21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835098.39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729559.47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105538.92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14999865.82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12693824.42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2306041.4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2000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2000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2000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53106.24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0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51106.24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2000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2000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2000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15783857.97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 t="str">
        <f>'Limite Educação'!D29</f>
        <v>Ensino Supeior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 t="str">
        <f>'Limite Educação'!D49</f>
        <v>Ensino Supeior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7917444.42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459559.47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7457884.95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925264.48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925264.48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6992179.9399999995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12330.21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46755.47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12489740.89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-34425.26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-0.27562829608068834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10819366.150000002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6385573.63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2881865.49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34669.3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47886.14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174834.33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1294537.26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4481732.2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4481732.2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4481732.2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6337633.950000002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2820000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1960923.68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1960923.68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76000000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54030000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15420000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5100000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1450000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8000000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500000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2000000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400000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1160000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1000000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10500000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1965393.08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5656371.29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2583187.01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1078089.12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10894445.040000001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6385573.63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2956944.38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34669.3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47886.14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174834.33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1294537.26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18568592.87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14863643.12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835098.39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2869851.36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2319314.37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7735171.61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0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437560.18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810949.05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0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40268.1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0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76000000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76000000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15405000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2601636.96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2396350.05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14777504.02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0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0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0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20531417.82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2232745.88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878686.21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21885477.49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0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0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0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0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0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0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0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0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0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0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0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0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0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0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0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0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0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0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0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0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0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0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0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0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0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0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0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0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0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0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0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0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0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0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0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0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0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0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0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0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0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0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0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0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0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0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0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0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0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0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0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0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IVALDENÍCIO HIPOLITO DE MEDEIROS 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aastec@hotmail.com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8137210526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15000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15000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15000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15000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15000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15000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15000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15000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15000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15000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15000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15000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15000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15000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15000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15000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15000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15000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15000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15000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15000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15000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15000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15000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392/2012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392/2012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392/2012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392/2012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392/2012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392/2012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392/2012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392/2012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392/2012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392/2012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392/2012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392/2012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José Hildo Hacker Júnior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José Hildo Hacker Júnior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José Hildo Hacker Júnior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José Hildo Hacker Júnior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José Hildo Hacker Júnior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José Hildo Hacker Júnior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José Hildo Hacker Júnior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José Hildo Hacker Júnior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José Hildo Hacker Júnior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José Hildo Hacker Júnior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José Hildo Hacker Júnior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José Hildo Hacker Júnior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www.tamandare.pe.gov.br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41" sqref="G41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José Hildo Hacker Júnior</v>
      </c>
      <c r="G13" s="121">
        <v>15000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José Hildo Hacker Júnior</v>
      </c>
      <c r="G14" s="121">
        <v>15000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José Hildo Hacker Júnior</v>
      </c>
      <c r="G15" s="121">
        <v>15000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José Hildo Hacker Júnior</v>
      </c>
      <c r="G16" s="121">
        <v>15000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José Hildo Hacker Júnior</v>
      </c>
      <c r="G17" s="121">
        <v>15000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José Hildo Hacker Júnior</v>
      </c>
      <c r="G18" s="121">
        <v>15000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José Hildo Hacker Júnior</v>
      </c>
      <c r="G19" s="121">
        <v>15000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José Hildo Hacker Júnior</v>
      </c>
      <c r="G20" s="121">
        <v>15000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José Hildo Hacker Júnior</v>
      </c>
      <c r="G21" s="121">
        <v>15000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José Hildo Hacker Júnior</v>
      </c>
      <c r="G22" s="121">
        <v>15000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José Hildo Hacker Júnior</v>
      </c>
      <c r="G23" s="121">
        <v>15000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José Hildo Hacker Júnior</v>
      </c>
      <c r="G24" s="121">
        <v>15000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José Hildo Hacker Júnior</v>
      </c>
      <c r="G25" s="121">
        <v>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 t="s">
        <v>2302</v>
      </c>
      <c r="G30" s="121">
        <v>7500</v>
      </c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 t="s">
        <v>2302</v>
      </c>
      <c r="G31" s="121">
        <v>7500</v>
      </c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 t="s">
        <v>2302</v>
      </c>
      <c r="G39" s="121">
        <v>7500</v>
      </c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 t="s">
        <v>2302</v>
      </c>
      <c r="G40" s="121">
        <v>7500</v>
      </c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F29:G41 G13:G25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zoomScalePageLayoutView="0" workbookViewId="0" topLeftCell="A4">
      <selection activeCell="B13" sqref="B13:N13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>
        <f>IF(SUMIF(Sumário!$C$8:$C$191,Sumário!$G$8,Sumário!$E$8:$E$191)=0,"","16. Contribuição dos Servidores para o RPPS")</f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>
        <f>IF(SUMIF(Sumário!$C$8:$C$191,Sumário!$G$8,Sumário!$E$8:$E$191)=0,"",IF('RPPS Servidores'!$A$2=0,"INCOMPLETO","HOMOLOGADO"))</f>
      </c>
    </row>
    <row r="26" spans="2:15" ht="17.25" thickBot="1" thickTop="1">
      <c r="B26" s="226">
        <f>IF(SUMIF(Sumário!$C$8:$C$191,Sumário!$G$8,Sumário!$E$8:$E$191)=0,"","17. Contribuição Patronal para o RPPS")</f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>
        <f>IF(SUMIF(Sumário!$C$8:$C$191,Sumário!$G$8,Sumário!$E$8:$E$191)=0,"",IF('RPPS Patronal'!$A$2=0,"INCOMPLETO","HOMOLOGADO"))</f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H12" sqref="H12:X12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8137210526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C1">
      <selection activeCell="C13" sqref="C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TAMANDARÉ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40059529415</v>
      </c>
      <c r="F13" s="60" t="s">
        <v>2300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 t="s">
        <v>2302</v>
      </c>
      <c r="D14" s="57" t="s">
        <v>2160</v>
      </c>
      <c r="E14" s="59">
        <v>50126490449</v>
      </c>
      <c r="F14" s="60" t="s">
        <v>2303</v>
      </c>
      <c r="G14" s="61" t="s">
        <v>2304</v>
      </c>
      <c r="H14" s="106">
        <v>41671</v>
      </c>
      <c r="I14" s="106">
        <v>41723</v>
      </c>
    </row>
    <row r="15" spans="1:9" ht="15.75" customHeight="1">
      <c r="A15" s="98"/>
      <c r="C15" s="58" t="s">
        <v>2302</v>
      </c>
      <c r="D15" s="57" t="s">
        <v>2160</v>
      </c>
      <c r="E15" s="59">
        <v>50126490449</v>
      </c>
      <c r="F15" s="60" t="s">
        <v>2303</v>
      </c>
      <c r="G15" s="61" t="s">
        <v>2304</v>
      </c>
      <c r="H15" s="106">
        <v>41709</v>
      </c>
      <c r="I15" s="106">
        <v>41723</v>
      </c>
    </row>
    <row r="16" spans="1:9" ht="15.75" customHeight="1">
      <c r="A16" s="98"/>
      <c r="C16" s="58" t="s">
        <v>2302</v>
      </c>
      <c r="D16" s="57" t="s">
        <v>2160</v>
      </c>
      <c r="E16" s="59">
        <v>50126490449</v>
      </c>
      <c r="F16" s="60" t="s">
        <v>2303</v>
      </c>
      <c r="G16" s="61" t="s">
        <v>2304</v>
      </c>
      <c r="H16" s="106">
        <v>41925</v>
      </c>
      <c r="I16" s="106">
        <v>41936</v>
      </c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tabSelected="1" zoomScalePageLayoutView="0" workbookViewId="0" topLeftCell="C1">
      <pane ySplit="11" topLeftCell="A156" activePane="bottomLeft" state="frozen"/>
      <selection pane="topLeft" activeCell="F17" sqref="F17"/>
      <selection pane="bottomLeft" activeCell="F169" sqref="F169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TAMANDARÉ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47660043.34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50871311.57000001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7547952.9399999995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7029912.46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6111534.09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3891039.85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512554.35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512554.35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0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1707939.89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918378.37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918378.37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518040.48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181731.94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336308.54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768014.58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0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0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0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768014.58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768014.58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288334.33999999997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288334.33999999997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76559.79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65377.88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146396.67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0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0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0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41182027.96000001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40909527.96000001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21176925.520000003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14492480.19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14481973.29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10506.9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216394.89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216394.89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4122413.63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432523.82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1192311.23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687470.11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504841.12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15943.68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704858.0800000001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273770.19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431087.89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7242861.550000001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7242861.550000001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6813646.28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339407.13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11272.74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3270.53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75264.87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0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0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12489740.89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12489740.89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0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272500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0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0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272500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272500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1084981.75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14215.92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14215.92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14215.92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44096.93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878686.21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878686.21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0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878686.21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147982.69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1000254.65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1000254.65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0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1000254.65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559800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125184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0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434616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440454.65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440454.65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4211522.88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2778658.21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2773368.25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2101.32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3188.64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1432864.67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1362729.08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67881.17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2254.42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0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0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0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0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42" activePane="bottomLeft" state="frozen"/>
      <selection pane="topLeft" activeCell="F17" sqref="F17"/>
      <selection pane="bottomLeft" activeCell="D64" sqref="D6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2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23598700.839999996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23598700.839999996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11058129.08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0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v>8642649.12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3537400.81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16240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0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344281.83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 t="s">
        <v>2305</v>
      </c>
      <c r="E24" s="57">
        <v>344281.83</v>
      </c>
      <c r="F24" s="74">
        <f t="shared" si="0"/>
        <v>0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>
        <v>0</v>
      </c>
      <c r="F32" s="74">
        <f t="shared" si="0"/>
        <v>0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>
        <v>0</v>
      </c>
    </row>
    <row r="34" spans="1:5" ht="15.75">
      <c r="A34" s="85">
        <f>IF(E34=0,1,0)</f>
        <v>1</v>
      </c>
      <c r="C34" s="76" t="str">
        <f>BDValores!F281</f>
        <v>01.02.</v>
      </c>
      <c r="D34" s="80" t="s">
        <v>1299</v>
      </c>
      <c r="E34" s="78">
        <f>SUM(E35:E41)</f>
        <v>0</v>
      </c>
    </row>
    <row r="35" spans="1:5" ht="15.75">
      <c r="A35" s="70">
        <f>IF(E35=0,1,0)</f>
        <v>1</v>
      </c>
      <c r="C35" s="81" t="str">
        <f>BDValores!F282</f>
        <v>01.02.01.</v>
      </c>
      <c r="D35" s="82" t="s">
        <v>1302</v>
      </c>
      <c r="E35" s="57">
        <v>0</v>
      </c>
    </row>
    <row r="36" spans="3:6" ht="15.75">
      <c r="C36" s="81" t="str">
        <f>BDValores!F283</f>
        <v>01.02.02.</v>
      </c>
      <c r="D36" s="82" t="s">
        <v>263</v>
      </c>
      <c r="E36" s="57">
        <v>0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0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>
        <v>0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>
        <v>0</v>
      </c>
      <c r="F43" s="74">
        <f aca="true" t="shared" si="5" ref="F43:F52">IF(E43="",1,0)</f>
        <v>0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>
        <v>0</v>
      </c>
      <c r="F44" s="74">
        <f t="shared" si="5"/>
        <v>0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>
        <v>0</v>
      </c>
      <c r="F45" s="74">
        <f t="shared" si="5"/>
        <v>0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>
        <v>0</v>
      </c>
      <c r="F46" s="74">
        <f t="shared" si="5"/>
        <v>0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>
        <v>0</v>
      </c>
      <c r="F47" s="74">
        <f t="shared" si="5"/>
        <v>0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>
        <v>0</v>
      </c>
      <c r="F48" s="74">
        <f t="shared" si="5"/>
        <v>0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>
        <v>0</v>
      </c>
      <c r="F49" s="74">
        <f t="shared" si="5"/>
        <v>0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>
        <v>0</v>
      </c>
      <c r="F50" s="74">
        <f t="shared" si="5"/>
        <v>0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>
        <v>0</v>
      </c>
      <c r="F51" s="74">
        <f t="shared" si="5"/>
        <v>0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16240</v>
      </c>
    </row>
    <row r="54" spans="3:5" ht="15.75">
      <c r="C54" s="81" t="str">
        <f>BDValores!F301</f>
        <v>02.01.</v>
      </c>
      <c r="D54" s="82" t="s">
        <v>346</v>
      </c>
      <c r="E54" s="57">
        <v>0</v>
      </c>
    </row>
    <row r="55" spans="3:6" ht="15.75">
      <c r="C55" s="81" t="str">
        <f>BDValores!F302</f>
        <v>02.02.</v>
      </c>
      <c r="D55" s="82" t="s">
        <v>1348</v>
      </c>
      <c r="E55" s="57">
        <v>16240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0</v>
      </c>
    </row>
    <row r="57" spans="3:6" ht="15.75">
      <c r="C57" s="81" t="str">
        <f>BDValores!F304</f>
        <v>02.04.</v>
      </c>
      <c r="D57" s="82" t="s">
        <v>1354</v>
      </c>
      <c r="E57" s="57">
        <v>0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>
        <v>0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>
        <v>0</v>
      </c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>
        <v>0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>
        <v>0</v>
      </c>
      <c r="F62" s="74">
        <f t="shared" si="8"/>
        <v>0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>
        <v>0</v>
      </c>
      <c r="F63" s="74">
        <f t="shared" si="8"/>
        <v>0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>
        <v>0</v>
      </c>
      <c r="F64" s="74">
        <f t="shared" si="8"/>
        <v>0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>
        <v>0</v>
      </c>
      <c r="F65" s="74">
        <f t="shared" si="8"/>
        <v>0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>
        <v>0</v>
      </c>
      <c r="F66" s="74">
        <f t="shared" si="8"/>
        <v>0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>
        <v>0</v>
      </c>
      <c r="F67" s="74">
        <f t="shared" si="8"/>
        <v>0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>
        <v>0</v>
      </c>
      <c r="F68" s="74">
        <f t="shared" si="8"/>
        <v>0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23582460.839999996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1" sqref="E21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23341721.41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0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0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0</v>
      </c>
    </row>
    <row r="21" spans="3:5" ht="15.75">
      <c r="C21" s="81" t="s">
        <v>1339</v>
      </c>
      <c r="D21" s="167" t="s">
        <v>1456</v>
      </c>
      <c r="E21" s="118">
        <v>8799417.85</v>
      </c>
    </row>
    <row r="22" spans="3:5" ht="15.75">
      <c r="C22" s="81" t="s">
        <v>1535</v>
      </c>
      <c r="D22" s="116" t="s">
        <v>1466</v>
      </c>
      <c r="E22" s="118">
        <v>14542303.56</v>
      </c>
    </row>
    <row r="23" spans="3:11" ht="15.75">
      <c r="C23" s="76" t="s">
        <v>1342</v>
      </c>
      <c r="D23" s="77" t="s">
        <v>1477</v>
      </c>
      <c r="E23" s="78">
        <f>SUM(E24:E25)-E26</f>
        <v>-2348823.58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2396350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0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4745173.58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25690544.990000002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33" activePane="bottomLeft" state="frozen"/>
      <selection pane="topLeft" activeCell="F17" sqref="F17"/>
      <selection pane="bottomLeft" activeCell="D29" sqref="D29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TAMANDARÉ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15836964.21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835098.39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729559.47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105538.92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14999865.82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12693824.42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2306041.4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2000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2000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 t="s">
        <v>2306</v>
      </c>
      <c r="E29" s="118">
        <v>2000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53106.24</v>
      </c>
    </row>
    <row r="35" spans="3:6" ht="15.75">
      <c r="C35" s="81" t="s">
        <v>1345</v>
      </c>
      <c r="D35" s="114" t="s">
        <v>2198</v>
      </c>
      <c r="E35" s="57">
        <v>0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0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0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51106.24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2000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2000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 t="s">
        <v>2306</v>
      </c>
      <c r="E49" s="118">
        <v>2000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15783857.97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Wilker</cp:lastModifiedBy>
  <cp:lastPrinted>2014-01-21T14:56:58Z</cp:lastPrinted>
  <dcterms:created xsi:type="dcterms:W3CDTF">2010-03-02T11:44:00Z</dcterms:created>
  <dcterms:modified xsi:type="dcterms:W3CDTF">2015-03-25T17:55:09Z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